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\Documents\LICITAÇÃO 2024\FUNDAÇÃO\PREGÕES\PE0062024 CONTROLADOR DE ACESSO\"/>
    </mc:Choice>
  </mc:AlternateContent>
  <xr:revisionPtr revIDLastSave="0" documentId="8_{2C801F1D-3495-4D96-AE9A-E83E6FA4742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2" i="1" l="1"/>
  <c r="H65" i="1" l="1"/>
  <c r="H64" i="1"/>
  <c r="E58" i="1"/>
  <c r="H55" i="1"/>
  <c r="H51" i="1"/>
  <c r="H50" i="1"/>
  <c r="H47" i="1"/>
  <c r="H46" i="1"/>
  <c r="H42" i="1"/>
  <c r="H41" i="1"/>
  <c r="H40" i="1"/>
  <c r="H39" i="1"/>
  <c r="H35" i="1"/>
  <c r="H34" i="1"/>
  <c r="H33" i="1"/>
  <c r="H32" i="1"/>
  <c r="H31" i="1"/>
  <c r="H30" i="1"/>
  <c r="H29" i="1"/>
  <c r="H28" i="1"/>
  <c r="H24" i="1"/>
  <c r="H23" i="1"/>
  <c r="H22" i="1"/>
  <c r="H21" i="1"/>
  <c r="H20" i="1"/>
  <c r="H19" i="1"/>
  <c r="H18" i="1"/>
  <c r="H17" i="1"/>
  <c r="H66" i="1" l="1"/>
  <c r="H56" i="1"/>
  <c r="H25" i="1" l="1"/>
  <c r="H58" i="1" s="1"/>
  <c r="H60" i="1" s="1"/>
  <c r="H68" i="1" s="1"/>
  <c r="H36" i="1"/>
  <c r="H43" i="1"/>
  <c r="H52" i="1"/>
  <c r="H78" i="1" l="1"/>
  <c r="H80" i="1" s="1"/>
  <c r="H74" i="1"/>
  <c r="H75" i="1"/>
  <c r="H77" i="1"/>
  <c r="H76" i="1"/>
</calcChain>
</file>

<file path=xl/sharedStrings.xml><?xml version="1.0" encoding="utf-8"?>
<sst xmlns="http://schemas.openxmlformats.org/spreadsheetml/2006/main" count="69" uniqueCount="69">
  <si>
    <t>PLANILHA DE COMPOSIÇÃO DE CUSTOS E FORMAÇÃO DE PREÇOS UNITÁRIOS</t>
  </si>
  <si>
    <t>IDENTIFICAÇÃO DOS SERVIÇOS</t>
  </si>
  <si>
    <t>Tipo de serviço</t>
  </si>
  <si>
    <t>Unidadade de medida</t>
  </si>
  <si>
    <t>Quantidade total a contratar</t>
  </si>
  <si>
    <t xml:space="preserve"> (em função da unidade de medida)</t>
  </si>
  <si>
    <t>POSTO DE TRABALHO</t>
  </si>
  <si>
    <t>I - SALÁRIO ESTIMADO DO PROFISSIONAL (média nacional)</t>
  </si>
  <si>
    <t>II - COMPOSIÇÃO DA REMUNERAÇÃO</t>
  </si>
  <si>
    <t xml:space="preserve">Salário-base - convençaõ coletiva - acordo coletivo </t>
  </si>
  <si>
    <t>TOTAL DA REMUNERAÇÃO (R$)</t>
  </si>
  <si>
    <t>III - ENCARGOS SOCIAIS INCIDENTES SOBRE A REMUNERAÇÃO (R$)</t>
  </si>
  <si>
    <t>GRUPO A</t>
  </si>
  <si>
    <t>A.01 INSS</t>
  </si>
  <si>
    <t>A.02 FGTS</t>
  </si>
  <si>
    <t>A.03 SESI/SESC</t>
  </si>
  <si>
    <t>A.04 SENAI/SENAC</t>
  </si>
  <si>
    <t>A.05 INCRA</t>
  </si>
  <si>
    <t>A.06 SEBRAE</t>
  </si>
  <si>
    <t>A.07 Salário Educação</t>
  </si>
  <si>
    <t>A.08 Riscos Ambientais do Trabalho - RAT x FAP</t>
  </si>
  <si>
    <t xml:space="preserve">TOTAL - GRUPO A </t>
  </si>
  <si>
    <t>GRUPO B</t>
  </si>
  <si>
    <t>B.01 13º Salário</t>
  </si>
  <si>
    <t>B.02 Férias (Incluindo 1/3 constitucional)</t>
  </si>
  <si>
    <t>B.03 Aviso Prévio Trabalhado</t>
  </si>
  <si>
    <t>B.04 Auxílio Doença</t>
  </si>
  <si>
    <t xml:space="preserve">B.05 Acidente de Trabalho </t>
  </si>
  <si>
    <t>B.06 Faltas Legais</t>
  </si>
  <si>
    <t>B.07 Férias sobre Licença Maternidade</t>
  </si>
  <si>
    <t>B.08 Licença Paternidade</t>
  </si>
  <si>
    <t>TOTAL - GRUPO B</t>
  </si>
  <si>
    <t xml:space="preserve">GRUPO C </t>
  </si>
  <si>
    <t>C.01 Aviso Prévio Indenizado</t>
  </si>
  <si>
    <t>C.02 Indenização Adicional</t>
  </si>
  <si>
    <t>C.03 Indenização (Recisão sem justa causa - 40% FGTS)</t>
  </si>
  <si>
    <t>C.04 Indenização (Recisão sem justa causa - contribuição 10% FGTS)</t>
  </si>
  <si>
    <t>TOTAL - GRUPO C</t>
  </si>
  <si>
    <t>GRUPO D</t>
  </si>
  <si>
    <t>D.01 Incidência dos encargos do grupo A sobre o Grupo B</t>
  </si>
  <si>
    <t xml:space="preserve">TOTAL - GRUPO D </t>
  </si>
  <si>
    <t>GRUPO E</t>
  </si>
  <si>
    <t>E.01 Incidência dos encargos do grupo A sobre o grupo B</t>
  </si>
  <si>
    <t>E.02 Incidência do FGTS exclusivamente sobre o período médio do afastamento superior a 15 dias motivado por acidente do trabalho</t>
  </si>
  <si>
    <t>TOTAL - GRUPO E</t>
  </si>
  <si>
    <t>GRUPO F</t>
  </si>
  <si>
    <t>F.01 Incidência dos encargos do Grupo A sobre os valores constantes da base de cálculo referente ao salário maternidade</t>
  </si>
  <si>
    <t>TOTAL - GRUPO F</t>
  </si>
  <si>
    <t>TOTAL DOS ENCARGOS SOCIAIS (R$)</t>
  </si>
  <si>
    <t>VALOR TOTAL DE REMUNERAÇÃO + ENCARGOS SOCIAIS (R$)</t>
  </si>
  <si>
    <t>IV - INSUMOS</t>
  </si>
  <si>
    <t>EPI</t>
  </si>
  <si>
    <t>Vale Alimentação</t>
  </si>
  <si>
    <t xml:space="preserve">Vale Transporte </t>
  </si>
  <si>
    <t>TOTAL -  INSUMOS (R$)</t>
  </si>
  <si>
    <t>VALOR TOTAL DE REMUNARAÇÃO + ENCARGOS SOCIAIS + INSUMOS (R$)</t>
  </si>
  <si>
    <t>V - LUCRO E DESPESAS INDIRETAS</t>
  </si>
  <si>
    <t>Lucro</t>
  </si>
  <si>
    <t>Despesas Administrativas/Operacionais</t>
  </si>
  <si>
    <t>Total - Despesas Administrativas/Operacionais + Lucro</t>
  </si>
  <si>
    <t>ISS</t>
  </si>
  <si>
    <t>COFINS</t>
  </si>
  <si>
    <t>PIS</t>
  </si>
  <si>
    <t>TOTAL - IMPOSTOS</t>
  </si>
  <si>
    <t>% Total - BDI</t>
  </si>
  <si>
    <t>PREÇO MENSAL PARA 1 (UM) PROFISSIONAL</t>
  </si>
  <si>
    <t>TOTAL ANUAL POR PROFISSIONAL</t>
  </si>
  <si>
    <t>CONTROLADOR DE ACESSOS</t>
  </si>
  <si>
    <t>Convenção Coletiva de Trabalho 2024/2026 (anexo a este), Número de Registro no MTE PR000232/2024, Data de Registro no MTE 24/01/2024, Número da Solicitação: MR002298/2024, Número do Processo 13068.200516/2024-03, Data do Protocolo 24/01/2024.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</si>
</sst>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8" fontId="2" fillId="4" borderId="2" xfId="0" applyNumberFormat="1" applyFont="1" applyFill="1" applyBorder="1" applyAlignment="1">
      <alignment horizontal="center"/>
    </xf>
    <xf numFmtId="8" fontId="2" fillId="4" borderId="3" xfId="0" applyNumberFormat="1" applyFont="1" applyFill="1" applyBorder="1" applyAlignment="1">
      <alignment horizontal="center"/>
    </xf>
    <xf numFmtId="8" fontId="2" fillId="4" borderId="4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0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0" borderId="6" xfId="0" applyBorder="1"/>
    <xf numFmtId="0" fontId="0" fillId="0" borderId="5" xfId="0" applyBorder="1"/>
    <xf numFmtId="9" fontId="0" fillId="0" borderId="2" xfId="0" applyNumberFormat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4" fontId="1" fillId="3" borderId="2" xfId="0" applyNumberFormat="1" applyFont="1" applyFill="1" applyBorder="1"/>
    <xf numFmtId="8" fontId="1" fillId="3" borderId="2" xfId="0" applyNumberFormat="1" applyFont="1" applyFill="1" applyBorder="1"/>
    <xf numFmtId="10" fontId="1" fillId="0" borderId="1" xfId="0" applyNumberFormat="1" applyFont="1" applyBorder="1"/>
    <xf numFmtId="0" fontId="1" fillId="0" borderId="1" xfId="0" applyFon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10" fontId="0" fillId="0" borderId="1" xfId="0" applyNumberFormat="1" applyBorder="1"/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tabSelected="1" workbookViewId="0">
      <selection activeCell="D14" sqref="D14"/>
    </sheetView>
  </sheetViews>
  <sheetFormatPr defaultRowHeight="15" x14ac:dyDescent="0.25"/>
  <cols>
    <col min="4" max="4" width="89.7109375" customWidth="1"/>
  </cols>
  <sheetData>
    <row r="1" spans="1:1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3" spans="1:1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x14ac:dyDescent="0.25">
      <c r="A4" s="1"/>
      <c r="B4" s="2"/>
      <c r="C4" s="2"/>
      <c r="D4" s="3"/>
      <c r="E4" s="4"/>
      <c r="F4" s="5"/>
      <c r="G4" s="6"/>
      <c r="H4" s="41" t="s">
        <v>4</v>
      </c>
      <c r="I4" s="42"/>
      <c r="J4" s="42"/>
      <c r="K4" s="43"/>
    </row>
    <row r="5" spans="1:11" ht="45" x14ac:dyDescent="0.25">
      <c r="A5" s="19"/>
      <c r="B5" s="38" t="s">
        <v>2</v>
      </c>
      <c r="C5" s="38"/>
      <c r="D5" s="123" t="s">
        <v>68</v>
      </c>
      <c r="E5" s="39" t="s">
        <v>3</v>
      </c>
      <c r="F5" s="38"/>
      <c r="G5" s="40"/>
      <c r="H5" s="39" t="s">
        <v>5</v>
      </c>
      <c r="I5" s="38"/>
      <c r="J5" s="38"/>
      <c r="K5" s="40"/>
    </row>
    <row r="6" spans="1:11" x14ac:dyDescent="0.25">
      <c r="A6" s="20"/>
      <c r="B6" s="21"/>
      <c r="C6" s="21"/>
      <c r="D6" s="22"/>
      <c r="E6" s="23"/>
      <c r="F6" s="24"/>
      <c r="G6" s="25"/>
      <c r="H6" s="16"/>
      <c r="I6" s="17"/>
      <c r="J6" s="17"/>
      <c r="K6" s="18"/>
    </row>
    <row r="7" spans="1:11" x14ac:dyDescent="0.25">
      <c r="A7" s="26" t="s">
        <v>67</v>
      </c>
      <c r="B7" s="27"/>
      <c r="C7" s="27"/>
      <c r="D7" s="28"/>
      <c r="E7" s="26" t="s">
        <v>6</v>
      </c>
      <c r="F7" s="27"/>
      <c r="G7" s="28"/>
      <c r="H7" s="26">
        <v>5</v>
      </c>
      <c r="I7" s="27"/>
      <c r="J7" s="27"/>
      <c r="K7" s="28"/>
    </row>
    <row r="9" spans="1:11" ht="15.75" x14ac:dyDescent="0.25">
      <c r="A9" s="29" t="s">
        <v>7</v>
      </c>
      <c r="B9" s="30"/>
      <c r="C9" s="30"/>
      <c r="D9" s="30"/>
      <c r="E9" s="30"/>
      <c r="F9" s="30"/>
      <c r="G9" s="31"/>
      <c r="H9" s="32">
        <v>1880</v>
      </c>
      <c r="I9" s="33"/>
      <c r="J9" s="33"/>
      <c r="K9" s="34"/>
    </row>
    <row r="11" spans="1:11" x14ac:dyDescent="0.25">
      <c r="A11" s="29" t="s">
        <v>8</v>
      </c>
      <c r="B11" s="30"/>
      <c r="C11" s="30"/>
      <c r="D11" s="30"/>
      <c r="E11" s="30"/>
      <c r="F11" s="30"/>
      <c r="G11" s="30"/>
      <c r="H11" s="30"/>
      <c r="I11" s="30"/>
      <c r="J11" s="30"/>
      <c r="K11" s="31"/>
    </row>
    <row r="12" spans="1:11" x14ac:dyDescent="0.25">
      <c r="A12" s="52" t="s">
        <v>9</v>
      </c>
      <c r="B12" s="48"/>
      <c r="C12" s="48"/>
      <c r="D12" s="48"/>
      <c r="E12" s="48"/>
      <c r="F12" s="48"/>
      <c r="G12" s="49"/>
      <c r="H12" s="53">
        <v>1880</v>
      </c>
      <c r="I12" s="48"/>
      <c r="J12" s="48"/>
      <c r="K12" s="49"/>
    </row>
    <row r="13" spans="1:11" x14ac:dyDescent="0.25">
      <c r="A13" s="35" t="s">
        <v>10</v>
      </c>
      <c r="B13" s="36"/>
      <c r="C13" s="36"/>
      <c r="D13" s="36"/>
      <c r="E13" s="36"/>
      <c r="F13" s="36"/>
      <c r="G13" s="37"/>
      <c r="H13" s="54">
        <v>1880</v>
      </c>
      <c r="I13" s="55"/>
      <c r="J13" s="55"/>
      <c r="K13" s="56"/>
    </row>
    <row r="15" spans="1:11" x14ac:dyDescent="0.25">
      <c r="A15" s="29" t="s">
        <v>11</v>
      </c>
      <c r="B15" s="30"/>
      <c r="C15" s="30"/>
      <c r="D15" s="30"/>
      <c r="E15" s="30"/>
      <c r="F15" s="30"/>
      <c r="G15" s="30"/>
      <c r="H15" s="30"/>
      <c r="I15" s="30"/>
      <c r="J15" s="30"/>
      <c r="K15" s="31"/>
    </row>
    <row r="16" spans="1:11" x14ac:dyDescent="0.25">
      <c r="A16" s="9" t="s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1"/>
    </row>
    <row r="17" spans="1:11" x14ac:dyDescent="0.25">
      <c r="A17" s="57" t="s">
        <v>13</v>
      </c>
      <c r="B17" s="58"/>
      <c r="C17" s="58"/>
      <c r="D17" s="59"/>
      <c r="E17" s="47">
        <v>0.2</v>
      </c>
      <c r="F17" s="50"/>
      <c r="G17" s="51"/>
      <c r="H17" s="52">
        <f>1880*20%</f>
        <v>376</v>
      </c>
      <c r="I17" s="48"/>
      <c r="J17" s="48"/>
      <c r="K17" s="49"/>
    </row>
    <row r="18" spans="1:11" x14ac:dyDescent="0.25">
      <c r="A18" s="44" t="s">
        <v>14</v>
      </c>
      <c r="B18" s="45"/>
      <c r="C18" s="45"/>
      <c r="D18" s="46"/>
      <c r="E18" s="47">
        <v>0.08</v>
      </c>
      <c r="F18" s="48"/>
      <c r="G18" s="49"/>
      <c r="H18" s="52">
        <f>1880*8%</f>
        <v>150.4</v>
      </c>
      <c r="I18" s="48"/>
      <c r="J18" s="48"/>
      <c r="K18" s="49"/>
    </row>
    <row r="19" spans="1:11" x14ac:dyDescent="0.25">
      <c r="A19" s="44" t="s">
        <v>15</v>
      </c>
      <c r="B19" s="45"/>
      <c r="C19" s="45"/>
      <c r="D19" s="46"/>
      <c r="E19" s="47">
        <v>1.4999999999999999E-2</v>
      </c>
      <c r="F19" s="48"/>
      <c r="G19" s="49"/>
      <c r="H19" s="52">
        <f>1880*1.5%</f>
        <v>28.2</v>
      </c>
      <c r="I19" s="48"/>
      <c r="J19" s="48"/>
      <c r="K19" s="49"/>
    </row>
    <row r="20" spans="1:11" x14ac:dyDescent="0.25">
      <c r="A20" s="44" t="s">
        <v>16</v>
      </c>
      <c r="B20" s="45"/>
      <c r="C20" s="45"/>
      <c r="D20" s="46"/>
      <c r="E20" s="47">
        <v>0.01</v>
      </c>
      <c r="F20" s="48"/>
      <c r="G20" s="49"/>
      <c r="H20" s="52">
        <f>1880*1%</f>
        <v>18.8</v>
      </c>
      <c r="I20" s="48"/>
      <c r="J20" s="48"/>
      <c r="K20" s="49"/>
    </row>
    <row r="21" spans="1:11" x14ac:dyDescent="0.25">
      <c r="A21" s="44" t="s">
        <v>17</v>
      </c>
      <c r="B21" s="45"/>
      <c r="C21" s="45"/>
      <c r="D21" s="46"/>
      <c r="E21" s="47">
        <v>2E-3</v>
      </c>
      <c r="F21" s="48"/>
      <c r="G21" s="49"/>
      <c r="H21" s="52">
        <f>1880*0.2%</f>
        <v>3.7600000000000002</v>
      </c>
      <c r="I21" s="48"/>
      <c r="J21" s="48"/>
      <c r="K21" s="49"/>
    </row>
    <row r="22" spans="1:11" x14ac:dyDescent="0.25">
      <c r="A22" s="57" t="s">
        <v>18</v>
      </c>
      <c r="B22" s="58"/>
      <c r="C22" s="58"/>
      <c r="D22" s="59"/>
      <c r="E22" s="47">
        <v>6.0000000000000001E-3</v>
      </c>
      <c r="F22" s="50"/>
      <c r="G22" s="51"/>
      <c r="H22" s="52">
        <f>1880*0.6%</f>
        <v>11.28</v>
      </c>
      <c r="I22" s="48"/>
      <c r="J22" s="48"/>
      <c r="K22" s="49"/>
    </row>
    <row r="23" spans="1:11" x14ac:dyDescent="0.25">
      <c r="A23" s="44" t="s">
        <v>19</v>
      </c>
      <c r="B23" s="45"/>
      <c r="C23" s="45"/>
      <c r="D23" s="46"/>
      <c r="E23" s="47">
        <v>2.5000000000000001E-2</v>
      </c>
      <c r="F23" s="48"/>
      <c r="G23" s="49"/>
      <c r="H23" s="52">
        <f>1880*2.5%</f>
        <v>47</v>
      </c>
      <c r="I23" s="48"/>
      <c r="J23" s="48"/>
      <c r="K23" s="49"/>
    </row>
    <row r="24" spans="1:11" x14ac:dyDescent="0.25">
      <c r="A24" s="44" t="s">
        <v>20</v>
      </c>
      <c r="B24" s="45"/>
      <c r="C24" s="45"/>
      <c r="D24" s="46"/>
      <c r="E24" s="47">
        <v>0.03</v>
      </c>
      <c r="F24" s="48"/>
      <c r="G24" s="49"/>
      <c r="H24" s="52">
        <f>1880*3%</f>
        <v>56.4</v>
      </c>
      <c r="I24" s="48"/>
      <c r="J24" s="48"/>
      <c r="K24" s="49"/>
    </row>
    <row r="25" spans="1:11" x14ac:dyDescent="0.25">
      <c r="A25" s="26" t="s">
        <v>21</v>
      </c>
      <c r="B25" s="27"/>
      <c r="C25" s="27"/>
      <c r="D25" s="28"/>
      <c r="E25" s="63">
        <v>0.36799999999999999</v>
      </c>
      <c r="F25" s="27"/>
      <c r="G25" s="28"/>
      <c r="H25" s="26">
        <f>SUM(H17:K24)</f>
        <v>691.83999999999992</v>
      </c>
      <c r="I25" s="27"/>
      <c r="J25" s="27"/>
      <c r="K25" s="28"/>
    </row>
    <row r="27" spans="1:11" x14ac:dyDescent="0.25">
      <c r="A27" s="60" t="s">
        <v>22</v>
      </c>
      <c r="B27" s="61"/>
      <c r="C27" s="61"/>
      <c r="D27" s="61"/>
      <c r="E27" s="61"/>
      <c r="F27" s="61"/>
      <c r="G27" s="61"/>
      <c r="H27" s="61"/>
      <c r="I27" s="61"/>
      <c r="J27" s="61"/>
      <c r="K27" s="62"/>
    </row>
    <row r="28" spans="1:11" x14ac:dyDescent="0.25">
      <c r="A28" s="44" t="s">
        <v>23</v>
      </c>
      <c r="B28" s="45"/>
      <c r="C28" s="45"/>
      <c r="D28" s="46"/>
      <c r="E28" s="47">
        <v>8.3330000000000001E-2</v>
      </c>
      <c r="F28" s="50"/>
      <c r="G28" s="51"/>
      <c r="H28" s="48">
        <f>1880*8.33%</f>
        <v>156.60399999999998</v>
      </c>
      <c r="I28" s="48"/>
      <c r="J28" s="48"/>
      <c r="K28" s="49"/>
    </row>
    <row r="29" spans="1:11" x14ac:dyDescent="0.25">
      <c r="A29" s="44" t="s">
        <v>24</v>
      </c>
      <c r="B29" s="45"/>
      <c r="C29" s="45"/>
      <c r="D29" s="46"/>
      <c r="E29" s="47">
        <v>0.1111</v>
      </c>
      <c r="F29" s="50"/>
      <c r="G29" s="51"/>
      <c r="H29" s="52">
        <f>1880*11.11%</f>
        <v>208.86799999999999</v>
      </c>
      <c r="I29" s="48"/>
      <c r="J29" s="48"/>
      <c r="K29" s="49"/>
    </row>
    <row r="30" spans="1:11" x14ac:dyDescent="0.25">
      <c r="A30" s="44" t="s">
        <v>25</v>
      </c>
      <c r="B30" s="45"/>
      <c r="C30" s="45"/>
      <c r="D30" s="46"/>
      <c r="E30" s="47">
        <v>1.9400000000000001E-2</v>
      </c>
      <c r="F30" s="48"/>
      <c r="G30" s="49"/>
      <c r="H30" s="52">
        <f>1880*1.94%</f>
        <v>36.472000000000001</v>
      </c>
      <c r="I30" s="48"/>
      <c r="J30" s="48"/>
      <c r="K30" s="49"/>
    </row>
    <row r="31" spans="1:11" x14ac:dyDescent="0.25">
      <c r="A31" s="57" t="s">
        <v>26</v>
      </c>
      <c r="B31" s="58"/>
      <c r="C31" s="58"/>
      <c r="D31" s="59"/>
      <c r="E31" s="47">
        <v>1.38E-2</v>
      </c>
      <c r="F31" s="48"/>
      <c r="G31" s="49"/>
      <c r="H31" s="52">
        <f>1880*1.38%</f>
        <v>25.943999999999999</v>
      </c>
      <c r="I31" s="48"/>
      <c r="J31" s="48"/>
      <c r="K31" s="49"/>
    </row>
    <row r="32" spans="1:11" x14ac:dyDescent="0.25">
      <c r="A32" s="57" t="s">
        <v>27</v>
      </c>
      <c r="B32" s="58"/>
      <c r="C32" s="58"/>
      <c r="D32" s="59"/>
      <c r="E32" s="47">
        <v>3.3E-3</v>
      </c>
      <c r="F32" s="48"/>
      <c r="G32" s="49"/>
      <c r="H32" s="52">
        <f>1880*0.33%</f>
        <v>6.2039999999999997</v>
      </c>
      <c r="I32" s="48"/>
      <c r="J32" s="48"/>
      <c r="K32" s="49"/>
    </row>
    <row r="33" spans="1:11" x14ac:dyDescent="0.25">
      <c r="A33" s="67" t="s">
        <v>28</v>
      </c>
      <c r="B33" s="67"/>
      <c r="C33" s="67"/>
      <c r="D33" s="67"/>
      <c r="E33" s="47">
        <v>2.7000000000000001E-3</v>
      </c>
      <c r="F33" s="48"/>
      <c r="G33" s="49"/>
      <c r="H33" s="52">
        <f>1880*0.27%</f>
        <v>5.0760000000000005</v>
      </c>
      <c r="I33" s="48"/>
      <c r="J33" s="48"/>
      <c r="K33" s="49"/>
    </row>
    <row r="34" spans="1:11" x14ac:dyDescent="0.25">
      <c r="A34" s="67" t="s">
        <v>29</v>
      </c>
      <c r="B34" s="67"/>
      <c r="C34" s="67"/>
      <c r="D34" s="67"/>
      <c r="E34" s="47">
        <v>7.3999999999999999E-4</v>
      </c>
      <c r="F34" s="48"/>
      <c r="G34" s="49"/>
      <c r="H34" s="52">
        <f>1880*0.7%</f>
        <v>13.159999999999998</v>
      </c>
      <c r="I34" s="48"/>
      <c r="J34" s="48"/>
      <c r="K34" s="49"/>
    </row>
    <row r="35" spans="1:11" x14ac:dyDescent="0.25">
      <c r="A35" s="67" t="s">
        <v>30</v>
      </c>
      <c r="B35" s="67"/>
      <c r="C35" s="67"/>
      <c r="D35" s="67"/>
      <c r="E35" s="47">
        <v>2.1000000000000001E-4</v>
      </c>
      <c r="F35" s="48"/>
      <c r="G35" s="49"/>
      <c r="H35" s="52">
        <f>1880*0.02%</f>
        <v>0.376</v>
      </c>
      <c r="I35" s="48"/>
      <c r="J35" s="48"/>
      <c r="K35" s="49"/>
    </row>
    <row r="36" spans="1:11" x14ac:dyDescent="0.25">
      <c r="A36" s="64" t="s">
        <v>31</v>
      </c>
      <c r="B36" s="65"/>
      <c r="C36" s="65"/>
      <c r="D36" s="66"/>
      <c r="E36" s="63">
        <v>0.23480000000000001</v>
      </c>
      <c r="F36" s="27"/>
      <c r="G36" s="28"/>
      <c r="H36" s="26">
        <f>SUM(H28:K35)</f>
        <v>452.70400000000001</v>
      </c>
      <c r="I36" s="27"/>
      <c r="J36" s="27"/>
      <c r="K36" s="28"/>
    </row>
    <row r="38" spans="1:11" x14ac:dyDescent="0.25">
      <c r="A38" s="60" t="s">
        <v>32</v>
      </c>
      <c r="B38" s="61"/>
      <c r="C38" s="61"/>
      <c r="D38" s="61"/>
      <c r="E38" s="61"/>
      <c r="F38" s="61"/>
      <c r="G38" s="61"/>
      <c r="H38" s="61"/>
      <c r="I38" s="61"/>
      <c r="J38" s="61"/>
      <c r="K38" s="62"/>
    </row>
    <row r="39" spans="1:11" x14ac:dyDescent="0.25">
      <c r="A39" s="68" t="s">
        <v>33</v>
      </c>
      <c r="B39" s="69"/>
      <c r="C39" s="69"/>
      <c r="D39" s="70"/>
      <c r="E39" s="47">
        <v>4.1000000000000003E-3</v>
      </c>
      <c r="F39" s="48"/>
      <c r="G39" s="49"/>
      <c r="H39" s="52">
        <f>1880*0.41%</f>
        <v>7.7079999999999993</v>
      </c>
      <c r="I39" s="48"/>
      <c r="J39" s="48"/>
      <c r="K39" s="49"/>
    </row>
    <row r="40" spans="1:11" x14ac:dyDescent="0.25">
      <c r="A40" s="68" t="s">
        <v>34</v>
      </c>
      <c r="B40" s="69"/>
      <c r="C40" s="69"/>
      <c r="D40" s="70"/>
      <c r="E40" s="47">
        <v>1.6000000000000001E-3</v>
      </c>
      <c r="F40" s="48"/>
      <c r="G40" s="49"/>
      <c r="H40" s="52">
        <f>1880*0.16%</f>
        <v>3.008</v>
      </c>
      <c r="I40" s="48"/>
      <c r="J40" s="48"/>
      <c r="K40" s="49"/>
    </row>
    <row r="41" spans="1:11" ht="17.25" customHeight="1" x14ac:dyDescent="0.25">
      <c r="A41" s="68" t="s">
        <v>35</v>
      </c>
      <c r="B41" s="69"/>
      <c r="C41" s="69"/>
      <c r="D41" s="70"/>
      <c r="E41" s="47">
        <v>3.2000000000000001E-2</v>
      </c>
      <c r="F41" s="48"/>
      <c r="G41" s="49"/>
      <c r="H41" s="52">
        <f>1880*3.2%</f>
        <v>60.160000000000004</v>
      </c>
      <c r="I41" s="48"/>
      <c r="J41" s="48"/>
      <c r="K41" s="49"/>
    </row>
    <row r="42" spans="1:11" x14ac:dyDescent="0.25">
      <c r="A42" s="71" t="s">
        <v>36</v>
      </c>
      <c r="B42" s="72"/>
      <c r="C42" s="72"/>
      <c r="D42" s="73"/>
      <c r="E42" s="47">
        <v>8.0000000000000002E-3</v>
      </c>
      <c r="F42" s="48"/>
      <c r="G42" s="49"/>
      <c r="H42" s="52">
        <f>1880*0.8%</f>
        <v>15.040000000000001</v>
      </c>
      <c r="I42" s="48"/>
      <c r="J42" s="48"/>
      <c r="K42" s="49"/>
    </row>
    <row r="43" spans="1:11" x14ac:dyDescent="0.25">
      <c r="A43" s="74" t="s">
        <v>37</v>
      </c>
      <c r="B43" s="75"/>
      <c r="C43" s="75"/>
      <c r="D43" s="76"/>
      <c r="E43" s="63">
        <v>4.58E-2</v>
      </c>
      <c r="F43" s="27"/>
      <c r="G43" s="28"/>
      <c r="H43" s="26">
        <f>SUM(H39:K42)</f>
        <v>85.916000000000011</v>
      </c>
      <c r="I43" s="27"/>
      <c r="J43" s="27"/>
      <c r="K43" s="28"/>
    </row>
    <row r="45" spans="1:11" x14ac:dyDescent="0.25">
      <c r="A45" s="77" t="s">
        <v>38</v>
      </c>
      <c r="B45" s="78"/>
      <c r="C45" s="78"/>
      <c r="D45" s="78"/>
      <c r="E45" s="78"/>
      <c r="F45" s="78"/>
      <c r="G45" s="78"/>
      <c r="H45" s="78"/>
      <c r="I45" s="78"/>
      <c r="J45" s="78"/>
      <c r="K45" s="79"/>
    </row>
    <row r="46" spans="1:11" x14ac:dyDescent="0.25">
      <c r="A46" s="57" t="s">
        <v>39</v>
      </c>
      <c r="B46" s="58"/>
      <c r="C46" s="58"/>
      <c r="D46" s="59"/>
      <c r="E46" s="47">
        <v>8.6400000000000005E-2</v>
      </c>
      <c r="F46" s="48"/>
      <c r="G46" s="49"/>
      <c r="H46" s="52">
        <f>1880*8.64%</f>
        <v>162.43200000000002</v>
      </c>
      <c r="I46" s="48"/>
      <c r="J46" s="48"/>
      <c r="K46" s="49"/>
    </row>
    <row r="47" spans="1:11" x14ac:dyDescent="0.25">
      <c r="A47" s="26" t="s">
        <v>40</v>
      </c>
      <c r="B47" s="27"/>
      <c r="C47" s="27"/>
      <c r="D47" s="28"/>
      <c r="E47" s="63">
        <v>8.6400000000000005E-2</v>
      </c>
      <c r="F47" s="27"/>
      <c r="G47" s="28"/>
      <c r="H47" s="26">
        <f>1880*8.64%</f>
        <v>162.43200000000002</v>
      </c>
      <c r="I47" s="27"/>
      <c r="J47" s="27"/>
      <c r="K47" s="28"/>
    </row>
    <row r="49" spans="1:11" x14ac:dyDescent="0.25">
      <c r="A49" s="77" t="s">
        <v>41</v>
      </c>
      <c r="B49" s="78"/>
      <c r="C49" s="78"/>
      <c r="D49" s="78"/>
      <c r="E49" s="78"/>
      <c r="F49" s="78"/>
      <c r="G49" s="78"/>
      <c r="H49" s="78"/>
      <c r="I49" s="78"/>
      <c r="J49" s="78"/>
      <c r="K49" s="79"/>
    </row>
    <row r="50" spans="1:11" ht="15.75" customHeight="1" x14ac:dyDescent="0.25">
      <c r="A50" s="57" t="s">
        <v>42</v>
      </c>
      <c r="B50" s="58"/>
      <c r="C50" s="58"/>
      <c r="D50" s="59"/>
      <c r="E50" s="47">
        <v>2.9999999999999997E-4</v>
      </c>
      <c r="F50" s="48"/>
      <c r="G50" s="49"/>
      <c r="H50" s="52">
        <f>1880*0.03%</f>
        <v>0.56399999999999995</v>
      </c>
      <c r="I50" s="48"/>
      <c r="J50" s="48"/>
      <c r="K50" s="49"/>
    </row>
    <row r="51" spans="1:11" ht="14.25" customHeight="1" x14ac:dyDescent="0.25">
      <c r="A51" s="57" t="s">
        <v>43</v>
      </c>
      <c r="B51" s="58"/>
      <c r="C51" s="58"/>
      <c r="D51" s="59"/>
      <c r="E51" s="47">
        <v>2.5999999999999998E-4</v>
      </c>
      <c r="F51" s="48"/>
      <c r="G51" s="49"/>
      <c r="H51" s="52">
        <f>1880*0.03%</f>
        <v>0.56399999999999995</v>
      </c>
      <c r="I51" s="48"/>
      <c r="J51" s="48"/>
      <c r="K51" s="49"/>
    </row>
    <row r="52" spans="1:11" x14ac:dyDescent="0.25">
      <c r="A52" s="26" t="s">
        <v>44</v>
      </c>
      <c r="B52" s="27"/>
      <c r="C52" s="27"/>
      <c r="D52" s="28"/>
      <c r="E52" s="63">
        <v>5.9999999999999995E-4</v>
      </c>
      <c r="F52" s="27"/>
      <c r="G52" s="28"/>
      <c r="H52" s="26">
        <f>SUM(H50:K51)</f>
        <v>1.1279999999999999</v>
      </c>
      <c r="I52" s="27"/>
      <c r="J52" s="27"/>
      <c r="K52" s="28"/>
    </row>
    <row r="54" spans="1:11" x14ac:dyDescent="0.25">
      <c r="A54" s="80" t="s">
        <v>45</v>
      </c>
      <c r="B54" s="81"/>
      <c r="C54" s="81"/>
      <c r="D54" s="81"/>
      <c r="E54" s="81"/>
      <c r="F54" s="81"/>
      <c r="G54" s="81"/>
      <c r="H54" s="81"/>
      <c r="I54" s="81"/>
      <c r="J54" s="81"/>
      <c r="K54" s="82"/>
    </row>
    <row r="55" spans="1:11" x14ac:dyDescent="0.25">
      <c r="A55" s="57" t="s">
        <v>46</v>
      </c>
      <c r="B55" s="58"/>
      <c r="C55" s="58"/>
      <c r="D55" s="59"/>
      <c r="E55" s="47">
        <v>2.7299999999999998E-3</v>
      </c>
      <c r="F55" s="48"/>
      <c r="G55" s="49"/>
      <c r="H55" s="52">
        <f>1435.45*0.273%</f>
        <v>3.9187785000000006</v>
      </c>
      <c r="I55" s="48"/>
      <c r="J55" s="48"/>
      <c r="K55" s="49"/>
    </row>
    <row r="56" spans="1:11" x14ac:dyDescent="0.25">
      <c r="A56" s="26" t="s">
        <v>47</v>
      </c>
      <c r="B56" s="27"/>
      <c r="C56" s="27"/>
      <c r="D56" s="28"/>
      <c r="E56" s="63">
        <v>2.7000000000000001E-3</v>
      </c>
      <c r="F56" s="27"/>
      <c r="G56" s="28"/>
      <c r="H56" s="26">
        <f>SUM(H55)</f>
        <v>3.9187785000000006</v>
      </c>
      <c r="I56" s="27"/>
      <c r="J56" s="27"/>
      <c r="K56" s="28"/>
    </row>
    <row r="58" spans="1:11" x14ac:dyDescent="0.25">
      <c r="A58" s="12" t="s">
        <v>48</v>
      </c>
      <c r="B58" s="13"/>
      <c r="C58" s="14"/>
      <c r="D58" s="15"/>
      <c r="E58" s="86">
        <f>SUM(E25,E36,E43,E47,E52,E56)</f>
        <v>0.73830000000000007</v>
      </c>
      <c r="F58" s="87"/>
      <c r="G58" s="88"/>
      <c r="H58" s="89">
        <f>SUM(H25,H36,H43,H47,H52,H56)</f>
        <v>1397.9387784999997</v>
      </c>
      <c r="I58" s="90"/>
      <c r="J58" s="90"/>
      <c r="K58" s="91"/>
    </row>
    <row r="60" spans="1:11" x14ac:dyDescent="0.25">
      <c r="A60" s="92" t="s">
        <v>49</v>
      </c>
      <c r="B60" s="93"/>
      <c r="C60" s="93"/>
      <c r="D60" s="93"/>
      <c r="E60" s="93"/>
      <c r="F60" s="93"/>
      <c r="G60" s="94"/>
      <c r="H60" s="95">
        <f>SUM(H58,H9)</f>
        <v>3277.9387784999999</v>
      </c>
      <c r="I60" s="96"/>
      <c r="J60" s="96"/>
      <c r="K60" s="97"/>
    </row>
    <row r="62" spans="1:11" x14ac:dyDescent="0.25">
      <c r="A62" s="77" t="s">
        <v>50</v>
      </c>
      <c r="B62" s="78"/>
      <c r="C62" s="78"/>
      <c r="D62" s="78"/>
      <c r="E62" s="78"/>
      <c r="F62" s="78"/>
      <c r="G62" s="78"/>
      <c r="H62" s="78"/>
      <c r="I62" s="78"/>
      <c r="J62" s="78"/>
      <c r="K62" s="79"/>
    </row>
    <row r="63" spans="1:11" x14ac:dyDescent="0.25">
      <c r="A63" s="83" t="s">
        <v>51</v>
      </c>
      <c r="B63" s="84"/>
      <c r="C63" s="84"/>
      <c r="D63" s="84"/>
      <c r="E63" s="84"/>
      <c r="F63" s="84"/>
      <c r="G63" s="84"/>
    </row>
    <row r="64" spans="1:11" x14ac:dyDescent="0.25">
      <c r="A64" s="7" t="s">
        <v>52</v>
      </c>
      <c r="B64" s="8"/>
      <c r="C64" s="8"/>
      <c r="D64" s="8"/>
      <c r="E64" s="85">
        <v>0.2</v>
      </c>
      <c r="F64" s="48"/>
      <c r="G64" s="48"/>
      <c r="H64" s="102">
        <f>1880*20%</f>
        <v>376</v>
      </c>
      <c r="I64" s="103"/>
      <c r="J64" s="103"/>
      <c r="K64" s="104"/>
    </row>
    <row r="65" spans="1:11" x14ac:dyDescent="0.25">
      <c r="A65" s="109" t="s">
        <v>53</v>
      </c>
      <c r="B65" s="110"/>
      <c r="C65" s="110"/>
      <c r="D65" s="111"/>
      <c r="E65" s="85">
        <v>0.03</v>
      </c>
      <c r="F65" s="48"/>
      <c r="G65" s="49"/>
      <c r="H65" s="52">
        <f>1880*3%</f>
        <v>56.4</v>
      </c>
      <c r="I65" s="48"/>
      <c r="J65" s="48"/>
      <c r="K65" s="49"/>
    </row>
    <row r="66" spans="1:11" x14ac:dyDescent="0.25">
      <c r="A66" s="105" t="s">
        <v>54</v>
      </c>
      <c r="B66" s="106"/>
      <c r="C66" s="106"/>
      <c r="D66" s="106"/>
      <c r="E66" s="106"/>
      <c r="F66" s="106"/>
      <c r="G66" s="107"/>
      <c r="H66" s="108">
        <f>SUM(H64:K65)</f>
        <v>432.4</v>
      </c>
      <c r="I66" s="90"/>
      <c r="J66" s="90"/>
      <c r="K66" s="91"/>
    </row>
    <row r="68" spans="1:11" x14ac:dyDescent="0.25">
      <c r="A68" s="92" t="s">
        <v>55</v>
      </c>
      <c r="B68" s="93"/>
      <c r="C68" s="93"/>
      <c r="D68" s="93"/>
      <c r="E68" s="93"/>
      <c r="F68" s="93"/>
      <c r="G68" s="94"/>
      <c r="H68" s="95">
        <f>SUM(H66,H60)</f>
        <v>3710.3387785</v>
      </c>
      <c r="I68" s="96"/>
      <c r="J68" s="96"/>
      <c r="K68" s="97"/>
    </row>
    <row r="70" spans="1:11" x14ac:dyDescent="0.25">
      <c r="A70" s="98" t="s">
        <v>56</v>
      </c>
      <c r="B70" s="99"/>
      <c r="C70" s="99"/>
      <c r="D70" s="99"/>
      <c r="E70" s="99"/>
      <c r="F70" s="99"/>
      <c r="G70" s="99"/>
      <c r="H70" s="99"/>
      <c r="I70" s="99"/>
      <c r="J70" s="99"/>
      <c r="K70" s="100"/>
    </row>
    <row r="71" spans="1:11" x14ac:dyDescent="0.25">
      <c r="A71" s="101" t="s">
        <v>58</v>
      </c>
      <c r="B71" s="101"/>
      <c r="C71" s="101"/>
      <c r="D71" s="101"/>
      <c r="E71" s="122">
        <v>0</v>
      </c>
      <c r="F71" s="101"/>
      <c r="G71" s="101"/>
      <c r="H71" s="57">
        <v>0</v>
      </c>
      <c r="I71" s="58"/>
      <c r="J71" s="58"/>
      <c r="K71" s="59"/>
    </row>
    <row r="72" spans="1:11" x14ac:dyDescent="0.25">
      <c r="A72" s="101" t="s">
        <v>57</v>
      </c>
      <c r="B72" s="101"/>
      <c r="C72" s="101"/>
      <c r="D72" s="101"/>
      <c r="E72" s="122">
        <v>0</v>
      </c>
      <c r="F72" s="101"/>
      <c r="G72" s="101"/>
      <c r="H72" s="57">
        <v>0</v>
      </c>
      <c r="I72" s="58"/>
      <c r="J72" s="58"/>
      <c r="K72" s="59"/>
    </row>
    <row r="73" spans="1:11" x14ac:dyDescent="0.25">
      <c r="A73" s="101" t="s">
        <v>59</v>
      </c>
      <c r="B73" s="101"/>
      <c r="C73" s="101"/>
      <c r="D73" s="101"/>
      <c r="E73" s="122">
        <v>0</v>
      </c>
      <c r="F73" s="101"/>
      <c r="G73" s="101"/>
      <c r="H73" s="57">
        <v>0</v>
      </c>
      <c r="I73" s="58"/>
      <c r="J73" s="58"/>
      <c r="K73" s="59"/>
    </row>
    <row r="74" spans="1:11" x14ac:dyDescent="0.25">
      <c r="A74" s="101" t="s">
        <v>60</v>
      </c>
      <c r="B74" s="101"/>
      <c r="C74" s="101"/>
      <c r="D74" s="101"/>
      <c r="E74" s="122">
        <v>0.05</v>
      </c>
      <c r="F74" s="101"/>
      <c r="G74" s="101"/>
      <c r="H74" s="119">
        <f>E74*H68</f>
        <v>185.51693892500001</v>
      </c>
      <c r="I74" s="120"/>
      <c r="J74" s="120"/>
      <c r="K74" s="121"/>
    </row>
    <row r="75" spans="1:11" x14ac:dyDescent="0.25">
      <c r="A75" s="101" t="s">
        <v>61</v>
      </c>
      <c r="B75" s="101"/>
      <c r="C75" s="101"/>
      <c r="D75" s="101"/>
      <c r="E75" s="122">
        <v>0.03</v>
      </c>
      <c r="F75" s="101"/>
      <c r="G75" s="101"/>
      <c r="H75" s="119">
        <f>E75*H68</f>
        <v>111.310163355</v>
      </c>
      <c r="I75" s="120"/>
      <c r="J75" s="120"/>
      <c r="K75" s="121"/>
    </row>
    <row r="76" spans="1:11" x14ac:dyDescent="0.25">
      <c r="A76" s="101" t="s">
        <v>62</v>
      </c>
      <c r="B76" s="101"/>
      <c r="C76" s="101"/>
      <c r="D76" s="101"/>
      <c r="E76" s="122">
        <v>6.4999999999999997E-3</v>
      </c>
      <c r="F76" s="101"/>
      <c r="G76" s="101"/>
      <c r="H76" s="119">
        <f>E76*H68</f>
        <v>24.117202060249998</v>
      </c>
      <c r="I76" s="120"/>
      <c r="J76" s="120"/>
      <c r="K76" s="121"/>
    </row>
    <row r="77" spans="1:11" x14ac:dyDescent="0.25">
      <c r="A77" s="26" t="s">
        <v>63</v>
      </c>
      <c r="B77" s="27"/>
      <c r="C77" s="27"/>
      <c r="D77" s="28"/>
      <c r="E77" s="117">
        <v>8.6499999999999994E-2</v>
      </c>
      <c r="F77" s="118"/>
      <c r="G77" s="118"/>
      <c r="H77" s="112">
        <f>E77*H68</f>
        <v>320.94430434024997</v>
      </c>
      <c r="I77" s="113"/>
      <c r="J77" s="113"/>
      <c r="K77" s="114"/>
    </row>
    <row r="78" spans="1:11" x14ac:dyDescent="0.25">
      <c r="A78" s="26" t="s">
        <v>64</v>
      </c>
      <c r="B78" s="27"/>
      <c r="C78" s="27"/>
      <c r="D78" s="28"/>
      <c r="E78" s="117">
        <v>8.6499999999999994E-2</v>
      </c>
      <c r="F78" s="118"/>
      <c r="G78" s="118"/>
      <c r="H78" s="112">
        <f>E78*H68</f>
        <v>320.94430434024997</v>
      </c>
      <c r="I78" s="113"/>
      <c r="J78" s="113"/>
      <c r="K78" s="114"/>
    </row>
    <row r="80" spans="1:11" x14ac:dyDescent="0.25">
      <c r="A80" s="92" t="s">
        <v>65</v>
      </c>
      <c r="B80" s="93"/>
      <c r="C80" s="93"/>
      <c r="D80" s="93"/>
      <c r="E80" s="93"/>
      <c r="F80" s="93"/>
      <c r="G80" s="94"/>
      <c r="H80" s="115">
        <f>SUM(H68,H78)</f>
        <v>4031.2830828402498</v>
      </c>
      <c r="I80" s="93"/>
      <c r="J80" s="93"/>
      <c r="K80" s="94"/>
    </row>
    <row r="82" spans="1:11" x14ac:dyDescent="0.25">
      <c r="A82" s="92" t="s">
        <v>66</v>
      </c>
      <c r="B82" s="93"/>
      <c r="C82" s="93"/>
      <c r="D82" s="93"/>
      <c r="E82" s="93"/>
      <c r="F82" s="93"/>
      <c r="G82" s="94"/>
      <c r="H82" s="116">
        <f>4031.28*12</f>
        <v>48375.360000000001</v>
      </c>
      <c r="I82" s="93"/>
      <c r="J82" s="93"/>
      <c r="K82" s="94"/>
    </row>
  </sheetData>
  <mergeCells count="156">
    <mergeCell ref="H78:K78"/>
    <mergeCell ref="A80:G80"/>
    <mergeCell ref="H80:K80"/>
    <mergeCell ref="A82:G82"/>
    <mergeCell ref="H82:K82"/>
    <mergeCell ref="E77:G77"/>
    <mergeCell ref="E78:G78"/>
    <mergeCell ref="H71:K71"/>
    <mergeCell ref="H72:K72"/>
    <mergeCell ref="H73:K73"/>
    <mergeCell ref="H74:K74"/>
    <mergeCell ref="H75:K75"/>
    <mergeCell ref="H76:K76"/>
    <mergeCell ref="H77:K77"/>
    <mergeCell ref="A76:D76"/>
    <mergeCell ref="A77:D77"/>
    <mergeCell ref="A78:D78"/>
    <mergeCell ref="E71:G71"/>
    <mergeCell ref="E72:G72"/>
    <mergeCell ref="E73:G73"/>
    <mergeCell ref="E74:G74"/>
    <mergeCell ref="E75:G75"/>
    <mergeCell ref="E76:G76"/>
    <mergeCell ref="A70:K70"/>
    <mergeCell ref="A71:D71"/>
    <mergeCell ref="A72:D72"/>
    <mergeCell ref="A73:D73"/>
    <mergeCell ref="A74:D74"/>
    <mergeCell ref="A75:D75"/>
    <mergeCell ref="H64:K64"/>
    <mergeCell ref="E65:G65"/>
    <mergeCell ref="H65:K65"/>
    <mergeCell ref="A66:G66"/>
    <mergeCell ref="H66:K66"/>
    <mergeCell ref="A68:G68"/>
    <mergeCell ref="H68:K68"/>
    <mergeCell ref="A65:D65"/>
    <mergeCell ref="A63:G63"/>
    <mergeCell ref="E64:G64"/>
    <mergeCell ref="E58:G58"/>
    <mergeCell ref="H58:K58"/>
    <mergeCell ref="A60:G60"/>
    <mergeCell ref="H60:K60"/>
    <mergeCell ref="A62:K62"/>
    <mergeCell ref="A55:D55"/>
    <mergeCell ref="A56:D56"/>
    <mergeCell ref="A54:K54"/>
    <mergeCell ref="E55:G55"/>
    <mergeCell ref="E56:G56"/>
    <mergeCell ref="H55:K55"/>
    <mergeCell ref="H56:K56"/>
    <mergeCell ref="A49:K49"/>
    <mergeCell ref="A50:D50"/>
    <mergeCell ref="A51:D51"/>
    <mergeCell ref="A52:D52"/>
    <mergeCell ref="E50:G50"/>
    <mergeCell ref="E51:G51"/>
    <mergeCell ref="E52:G52"/>
    <mergeCell ref="H50:K50"/>
    <mergeCell ref="H51:K51"/>
    <mergeCell ref="H52:K52"/>
    <mergeCell ref="A45:K45"/>
    <mergeCell ref="A46:D46"/>
    <mergeCell ref="A47:D47"/>
    <mergeCell ref="E46:G46"/>
    <mergeCell ref="E47:G47"/>
    <mergeCell ref="H46:K46"/>
    <mergeCell ref="H47:K47"/>
    <mergeCell ref="E41:G41"/>
    <mergeCell ref="E42:G42"/>
    <mergeCell ref="E43:G43"/>
    <mergeCell ref="H39:K39"/>
    <mergeCell ref="H40:K40"/>
    <mergeCell ref="H41:K41"/>
    <mergeCell ref="H42:K42"/>
    <mergeCell ref="H43:K43"/>
    <mergeCell ref="H36:K36"/>
    <mergeCell ref="A38:K38"/>
    <mergeCell ref="A39:D39"/>
    <mergeCell ref="A40:D40"/>
    <mergeCell ref="A41:D41"/>
    <mergeCell ref="A42:D42"/>
    <mergeCell ref="A43:D43"/>
    <mergeCell ref="E39:G39"/>
    <mergeCell ref="E40:G40"/>
    <mergeCell ref="H30:K30"/>
    <mergeCell ref="H31:K31"/>
    <mergeCell ref="H32:K32"/>
    <mergeCell ref="H33:K33"/>
    <mergeCell ref="H34:K34"/>
    <mergeCell ref="H35:K35"/>
    <mergeCell ref="A36:D36"/>
    <mergeCell ref="E30:G30"/>
    <mergeCell ref="E31:G31"/>
    <mergeCell ref="E32:G32"/>
    <mergeCell ref="E33:G33"/>
    <mergeCell ref="E34:G34"/>
    <mergeCell ref="E35:G35"/>
    <mergeCell ref="E36:G36"/>
    <mergeCell ref="A30:D30"/>
    <mergeCell ref="A31:D31"/>
    <mergeCell ref="A32:D32"/>
    <mergeCell ref="A33:D33"/>
    <mergeCell ref="A34:D34"/>
    <mergeCell ref="A35:D35"/>
    <mergeCell ref="A27:K27"/>
    <mergeCell ref="A28:D28"/>
    <mergeCell ref="E28:G28"/>
    <mergeCell ref="H28:K28"/>
    <mergeCell ref="A29:D29"/>
    <mergeCell ref="E29:G29"/>
    <mergeCell ref="H29:K29"/>
    <mergeCell ref="A24:D24"/>
    <mergeCell ref="E24:G24"/>
    <mergeCell ref="H24:K24"/>
    <mergeCell ref="A25:D25"/>
    <mergeCell ref="E25:G25"/>
    <mergeCell ref="H25:K25"/>
    <mergeCell ref="A22:D22"/>
    <mergeCell ref="E22:G22"/>
    <mergeCell ref="H22:K22"/>
    <mergeCell ref="A23:D23"/>
    <mergeCell ref="E23:G23"/>
    <mergeCell ref="H23:K23"/>
    <mergeCell ref="A20:D20"/>
    <mergeCell ref="E20:G20"/>
    <mergeCell ref="H20:K20"/>
    <mergeCell ref="A21:D21"/>
    <mergeCell ref="E21:G21"/>
    <mergeCell ref="H21:K21"/>
    <mergeCell ref="A18:D18"/>
    <mergeCell ref="E18:G18"/>
    <mergeCell ref="E17:G17"/>
    <mergeCell ref="H18:K18"/>
    <mergeCell ref="A19:D19"/>
    <mergeCell ref="E19:G19"/>
    <mergeCell ref="H19:K19"/>
    <mergeCell ref="A12:G12"/>
    <mergeCell ref="H12:K12"/>
    <mergeCell ref="A13:G13"/>
    <mergeCell ref="H13:K13"/>
    <mergeCell ref="A15:K15"/>
    <mergeCell ref="A17:D17"/>
    <mergeCell ref="H17:K17"/>
    <mergeCell ref="A7:D7"/>
    <mergeCell ref="E7:G7"/>
    <mergeCell ref="H7:K7"/>
    <mergeCell ref="A9:G9"/>
    <mergeCell ref="H9:K9"/>
    <mergeCell ref="A11:K11"/>
    <mergeCell ref="A1:K1"/>
    <mergeCell ref="A3:K3"/>
    <mergeCell ref="B5:C5"/>
    <mergeCell ref="E5:G5"/>
    <mergeCell ref="H4:K4"/>
    <mergeCell ref="H5:K5"/>
  </mergeCells>
  <pageMargins left="0.25" right="0.25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PMI</cp:lastModifiedBy>
  <cp:lastPrinted>2024-09-11T17:57:17Z</cp:lastPrinted>
  <dcterms:created xsi:type="dcterms:W3CDTF">2019-05-06T12:06:12Z</dcterms:created>
  <dcterms:modified xsi:type="dcterms:W3CDTF">2024-09-25T16:33:17Z</dcterms:modified>
</cp:coreProperties>
</file>